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정원석(2023_\2. 2024년\6. 관측자료 정리\1. 발열량\5. 공문 작성\"/>
    </mc:Choice>
  </mc:AlternateContent>
  <xr:revisionPtr revIDLastSave="0" documentId="13_ncr:1_{B269AE2D-26E1-417E-BF3A-4774B23064F0}" xr6:coauthVersionLast="36" xr6:coauthVersionMax="36" xr10:uidLastSave="{00000000-0000-0000-0000-000000000000}"/>
  <bookViews>
    <workbookView xWindow="0" yWindow="0" windowWidth="28800" windowHeight="12060" xr2:uid="{E17FF505-14AD-4ECE-8D10-1DAB81E15778}"/>
  </bookViews>
  <sheets>
    <sheet name="관리대상물질 20종의 발열량 및 압축인자 결과 및 계산법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O40" i="1" l="1"/>
  <c r="K40" i="1"/>
  <c r="O39" i="1"/>
  <c r="K39" i="1"/>
  <c r="O38" i="1"/>
  <c r="K38" i="1"/>
  <c r="O37" i="1"/>
  <c r="K37" i="1"/>
  <c r="O36" i="1"/>
  <c r="K36" i="1"/>
  <c r="L36" i="1" s="1"/>
  <c r="O35" i="1"/>
  <c r="K35" i="1"/>
  <c r="O34" i="1"/>
  <c r="K34" i="1"/>
  <c r="O33" i="1"/>
  <c r="K33" i="1"/>
  <c r="O32" i="1"/>
  <c r="K32" i="1"/>
  <c r="O31" i="1"/>
  <c r="K31" i="1"/>
  <c r="L31" i="1" s="1"/>
  <c r="O30" i="1"/>
  <c r="K30" i="1"/>
  <c r="O29" i="1"/>
  <c r="K29" i="1"/>
  <c r="O28" i="1"/>
  <c r="K28" i="1"/>
  <c r="O27" i="1"/>
  <c r="K27" i="1"/>
  <c r="K10" i="1"/>
  <c r="L10" i="1" s="1"/>
  <c r="K5" i="1"/>
  <c r="G58" i="1"/>
  <c r="G57" i="1"/>
  <c r="I57" i="1" s="1"/>
  <c r="M36" i="1" s="1"/>
  <c r="O23" i="1"/>
  <c r="O24" i="1"/>
  <c r="O22" i="1"/>
  <c r="O21" i="1"/>
  <c r="O18" i="1"/>
  <c r="O17" i="1"/>
  <c r="O16" i="1"/>
  <c r="O15" i="1"/>
  <c r="O14" i="1"/>
  <c r="O12" i="1"/>
  <c r="O10" i="1"/>
  <c r="O8" i="1"/>
  <c r="O7" i="1"/>
  <c r="O6" i="1"/>
  <c r="O5" i="1"/>
  <c r="K6" i="1"/>
  <c r="K7" i="1"/>
  <c r="L7" i="1" s="1"/>
  <c r="K8" i="1"/>
  <c r="L8" i="1" s="1"/>
  <c r="K9" i="1"/>
  <c r="L9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H52" i="1"/>
  <c r="H53" i="1"/>
  <c r="M31" i="1" l="1"/>
  <c r="M33" i="1"/>
  <c r="L32" i="1"/>
  <c r="M32" i="1"/>
  <c r="L37" i="1"/>
  <c r="M37" i="1"/>
  <c r="L28" i="1"/>
  <c r="M28" i="1"/>
  <c r="L33" i="1"/>
  <c r="L38" i="1"/>
  <c r="M38" i="1"/>
  <c r="L29" i="1"/>
  <c r="M29" i="1"/>
  <c r="L34" i="1"/>
  <c r="M34" i="1"/>
  <c r="L39" i="1"/>
  <c r="M39" i="1"/>
  <c r="L30" i="1"/>
  <c r="M30" i="1"/>
  <c r="L35" i="1"/>
  <c r="M35" i="1"/>
  <c r="L40" i="1"/>
  <c r="M40" i="1"/>
  <c r="L27" i="1"/>
  <c r="M27" i="1"/>
  <c r="M5" i="1"/>
  <c r="M6" i="1"/>
  <c r="L5" i="1"/>
  <c r="L6" i="1"/>
  <c r="M24" i="1"/>
  <c r="M21" i="1"/>
  <c r="M20" i="1"/>
  <c r="M17" i="1"/>
  <c r="M23" i="1"/>
  <c r="M22" i="1"/>
  <c r="M19" i="1"/>
  <c r="M16" i="1"/>
  <c r="M15" i="1"/>
  <c r="M14" i="1"/>
  <c r="M13" i="1"/>
  <c r="M12" i="1"/>
  <c r="M11" i="1"/>
  <c r="M10" i="1"/>
  <c r="M9" i="1"/>
  <c r="M8" i="1"/>
  <c r="M7" i="1"/>
  <c r="J52" i="1"/>
  <c r="N34" i="1" s="1"/>
  <c r="N40" i="1" l="1"/>
  <c r="N30" i="1"/>
  <c r="N39" i="1"/>
  <c r="N35" i="1"/>
  <c r="N11" i="1"/>
  <c r="N36" i="1"/>
  <c r="N31" i="1"/>
  <c r="N29" i="1"/>
  <c r="N38" i="1"/>
  <c r="N28" i="1"/>
  <c r="N37" i="1"/>
  <c r="N33" i="1"/>
  <c r="N32" i="1"/>
  <c r="N27" i="1"/>
  <c r="N15" i="1"/>
  <c r="N16" i="1"/>
  <c r="N17" i="1"/>
  <c r="N12" i="1"/>
  <c r="N13" i="1"/>
  <c r="N14" i="1"/>
  <c r="N5" i="1"/>
  <c r="N10" i="1"/>
  <c r="N20" i="1"/>
  <c r="N21" i="1"/>
  <c r="N22" i="1"/>
  <c r="N24" i="1"/>
  <c r="N18" i="1"/>
  <c r="N19" i="1"/>
  <c r="N23" i="1"/>
  <c r="N6" i="1"/>
  <c r="N7" i="1"/>
  <c r="N8" i="1"/>
  <c r="N9" i="1"/>
</calcChain>
</file>

<file path=xl/sharedStrings.xml><?xml version="1.0" encoding="utf-8"?>
<sst xmlns="http://schemas.openxmlformats.org/spreadsheetml/2006/main" count="129" uniqueCount="107">
  <si>
    <t>Phenol</t>
  </si>
  <si>
    <t>Styrene</t>
  </si>
  <si>
    <t>Formaldehyde</t>
  </si>
  <si>
    <t>Ethylene Oxide</t>
  </si>
  <si>
    <t>Acetaldehyde</t>
  </si>
  <si>
    <t>1,3-Butadiene</t>
  </si>
  <si>
    <t>Benzene</t>
  </si>
  <si>
    <t>Toluene</t>
  </si>
  <si>
    <t>Aniline</t>
  </si>
  <si>
    <t>Dimethyl Disulfide</t>
  </si>
  <si>
    <t>1,2-Dichloroethane</t>
  </si>
  <si>
    <t>Ethylbenzene</t>
  </si>
  <si>
    <t>Chloroform</t>
  </si>
  <si>
    <t>Naphthalene</t>
  </si>
  <si>
    <t>Trichloroethylene</t>
  </si>
  <si>
    <t>Carbon Tetrachloride</t>
  </si>
  <si>
    <t>C2H6S2</t>
  </si>
  <si>
    <t>20종 관리대상물질</t>
  </si>
  <si>
    <t>화학식</t>
  </si>
  <si>
    <t>화학물질번호 CAS No.</t>
    <phoneticPr fontId="3" type="noConversion"/>
  </si>
  <si>
    <t>50-00-0</t>
  </si>
  <si>
    <t>75-21-8</t>
  </si>
  <si>
    <t>75-07-0</t>
  </si>
  <si>
    <t>107-13-1</t>
  </si>
  <si>
    <t>106-99-0</t>
  </si>
  <si>
    <t>75-56-9</t>
  </si>
  <si>
    <t>71-43-2</t>
  </si>
  <si>
    <t>108-88-3</t>
  </si>
  <si>
    <t>62-53-3</t>
  </si>
  <si>
    <t>108-95-2</t>
  </si>
  <si>
    <t>624-92-0</t>
  </si>
  <si>
    <t>107-06-2</t>
  </si>
  <si>
    <t>100-42-5</t>
  </si>
  <si>
    <t>100-41-4</t>
  </si>
  <si>
    <t>67-66-3</t>
  </si>
  <si>
    <t>91-20-3</t>
  </si>
  <si>
    <t>56-23-5</t>
  </si>
  <si>
    <t>Propylene oxide</t>
  </si>
  <si>
    <t>Dichloromethane</t>
  </si>
  <si>
    <t>Xylene(p- o- m-)</t>
  </si>
  <si>
    <t>2-Propenenitrile
(Acrylonitrile)</t>
    <phoneticPr fontId="3" type="noConversion"/>
  </si>
  <si>
    <t>1330-20-7
106-42-3
95-47-6</t>
    <phoneticPr fontId="3" type="noConversion"/>
  </si>
  <si>
    <t>분자량
Molecular weight
(g/mol)</t>
    <phoneticPr fontId="3" type="noConversion"/>
  </si>
  <si>
    <t>75-09-2</t>
    <phoneticPr fontId="3" type="noConversion"/>
  </si>
  <si>
    <t>79-01-6</t>
    <phoneticPr fontId="3" type="noConversion"/>
  </si>
  <si>
    <t>실제발열량
Heat Of Formation (kJ/mol)</t>
    <phoneticPr fontId="3" type="noConversion"/>
  </si>
  <si>
    <t>C 개수</t>
  </si>
  <si>
    <t>H 개수</t>
  </si>
  <si>
    <t>N 개수</t>
  </si>
  <si>
    <t>S 개수</t>
  </si>
  <si>
    <r>
      <t>CO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phoneticPr fontId="3" type="noConversion"/>
  </si>
  <si>
    <r>
      <t>NO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phoneticPr fontId="3" type="noConversion"/>
  </si>
  <si>
    <r>
      <t>SO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phoneticPr fontId="3" type="noConversion"/>
  </si>
  <si>
    <r>
      <t>H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charset val="129"/>
        <scheme val="minor"/>
      </rPr>
      <t>O</t>
    </r>
    <phoneticPr fontId="3" type="noConversion"/>
  </si>
  <si>
    <r>
      <t>CH</t>
    </r>
    <r>
      <rPr>
        <vertAlign val="subscript"/>
        <sz val="10"/>
        <color rgb="FF000000"/>
        <rFont val="한컴바탕"/>
        <family val="1"/>
        <charset val="129"/>
      </rPr>
      <t>2</t>
    </r>
    <r>
      <rPr>
        <sz val="10"/>
        <color rgb="FF000000"/>
        <rFont val="한컴바탕"/>
        <family val="1"/>
        <charset val="129"/>
      </rPr>
      <t>O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</si>
  <si>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2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4</t>
    </r>
    <r>
      <rPr>
        <sz val="10"/>
        <color rgb="FF000000"/>
        <rFont val="한컴바탕"/>
        <family val="1"/>
        <charset val="129"/>
      </rPr>
      <t>O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</si>
  <si>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3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3</t>
    </r>
    <r>
      <rPr>
        <sz val="10"/>
        <color rgb="FF000000"/>
        <rFont val="한컴바탕"/>
        <family val="1"/>
        <charset val="129"/>
      </rPr>
      <t>N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</si>
  <si>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4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6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</si>
  <si>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3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6</t>
    </r>
    <r>
      <rPr>
        <sz val="10"/>
        <color rgb="FF000000"/>
        <rFont val="한컴바탕"/>
        <family val="1"/>
        <charset val="129"/>
      </rPr>
      <t>O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</si>
  <si>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6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6</t>
    </r>
    <phoneticPr fontId="3" type="noConversion"/>
  </si>
  <si>
    <r>
      <t>CH</t>
    </r>
    <r>
      <rPr>
        <vertAlign val="subscript"/>
        <sz val="10"/>
        <color rgb="FF000000"/>
        <rFont val="한컴바탕"/>
        <family val="1"/>
        <charset val="129"/>
      </rPr>
      <t>2</t>
    </r>
    <r>
      <rPr>
        <sz val="10"/>
        <color rgb="FF000000"/>
        <rFont val="한컴바탕"/>
        <family val="1"/>
        <charset val="129"/>
      </rPr>
      <t>Cl</t>
    </r>
    <r>
      <rPr>
        <vertAlign val="subscript"/>
        <sz val="10"/>
        <color rgb="FF000000"/>
        <rFont val="한컴바탕"/>
        <family val="1"/>
        <charset val="129"/>
      </rPr>
      <t>2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</si>
  <si>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7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8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</si>
  <si>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6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7</t>
    </r>
    <r>
      <rPr>
        <sz val="10"/>
        <color rgb="FF000000"/>
        <rFont val="한컴바탕"/>
        <family val="1"/>
        <charset val="129"/>
      </rPr>
      <t>N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</si>
  <si>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6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6</t>
    </r>
    <r>
      <rPr>
        <sz val="10"/>
        <color rgb="FF000000"/>
        <rFont val="한컴바탕"/>
        <family val="1"/>
        <charset val="129"/>
      </rPr>
      <t>O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</si>
  <si>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2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6</t>
    </r>
    <r>
      <rPr>
        <sz val="10"/>
        <color rgb="FF000000"/>
        <rFont val="한컴바탕"/>
        <family val="1"/>
        <charset val="129"/>
      </rPr>
      <t>S</t>
    </r>
    <r>
      <rPr>
        <vertAlign val="subscript"/>
        <sz val="10"/>
        <color rgb="FF000000"/>
        <rFont val="한컴바탕"/>
        <family val="1"/>
        <charset val="129"/>
      </rPr>
      <t>2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</si>
  <si>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2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4</t>
    </r>
    <r>
      <rPr>
        <sz val="10"/>
        <color rgb="FF000000"/>
        <rFont val="한컴바탕"/>
        <family val="1"/>
        <charset val="129"/>
      </rPr>
      <t>Cl</t>
    </r>
    <r>
      <rPr>
        <vertAlign val="subscript"/>
        <sz val="10"/>
        <color rgb="FF000000"/>
        <rFont val="한컴바탕"/>
        <family val="1"/>
        <charset val="129"/>
      </rPr>
      <t>2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</si>
  <si>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8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8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</si>
  <si>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8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10</t>
    </r>
    <phoneticPr fontId="3" type="noConversion"/>
  </si>
  <si>
    <r>
      <t>CHCl</t>
    </r>
    <r>
      <rPr>
        <vertAlign val="subscript"/>
        <sz val="10"/>
        <color rgb="FF000000"/>
        <rFont val="한컴바탕"/>
        <family val="1"/>
        <charset val="129"/>
      </rPr>
      <t>3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</si>
  <si>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10</t>
    </r>
    <r>
      <rPr>
        <sz val="10"/>
        <color rgb="FF000000"/>
        <rFont val="한컴바탕"/>
        <family val="1"/>
        <charset val="129"/>
      </rPr>
      <t>H</t>
    </r>
    <r>
      <rPr>
        <vertAlign val="subscript"/>
        <sz val="10"/>
        <color rgb="FF000000"/>
        <rFont val="한컴바탕"/>
        <family val="1"/>
        <charset val="129"/>
      </rPr>
      <t>8</t>
    </r>
    <phoneticPr fontId="3" type="noConversion"/>
  </si>
  <si>
    <r>
      <t>C</t>
    </r>
    <r>
      <rPr>
        <vertAlign val="subscript"/>
        <sz val="10"/>
        <color rgb="FF000000"/>
        <rFont val="한컴바탕"/>
        <family val="1"/>
        <charset val="129"/>
      </rPr>
      <t>2</t>
    </r>
    <r>
      <rPr>
        <sz val="10"/>
        <color rgb="FF000000"/>
        <rFont val="한컴바탕"/>
        <family val="1"/>
        <charset val="129"/>
      </rPr>
      <t>HCl</t>
    </r>
    <r>
      <rPr>
        <vertAlign val="subscript"/>
        <sz val="10"/>
        <color rgb="FF000000"/>
        <rFont val="한컴바탕"/>
        <family val="1"/>
        <charset val="129"/>
      </rPr>
      <t>3</t>
    </r>
    <phoneticPr fontId="3" type="noConversion"/>
  </si>
  <si>
    <r>
      <t>CCl</t>
    </r>
    <r>
      <rPr>
        <vertAlign val="subscript"/>
        <sz val="10"/>
        <color rgb="FF000000"/>
        <rFont val="한컴바탕"/>
        <family val="1"/>
        <charset val="129"/>
      </rPr>
      <t>4</t>
    </r>
    <phoneticPr fontId="3" type="noConversion"/>
  </si>
  <si>
    <t>7732-18-5</t>
    <phoneticPr fontId="3" type="noConversion"/>
  </si>
  <si>
    <t>124-38-9</t>
    <phoneticPr fontId="3" type="noConversion"/>
  </si>
  <si>
    <t>10102-44-0</t>
    <phoneticPr fontId="3" type="noConversion"/>
  </si>
  <si>
    <t>절편</t>
    <phoneticPr fontId="3" type="noConversion"/>
  </si>
  <si>
    <t xml:space="preserve">기울기 </t>
    <phoneticPr fontId="3" type="noConversion"/>
  </si>
  <si>
    <t>분자량(Mol. wt.)에 따른 이상기체법칙 편차계수(bn)값의 선형회귀분석으로 계산(기울기=0.004, 절편=-0.0111)</t>
    <phoneticPr fontId="3" type="noConversion"/>
  </si>
  <si>
    <t>=</t>
    <phoneticPr fontId="3" type="noConversion"/>
  </si>
  <si>
    <r>
      <t>Kcal/Sm</t>
    </r>
    <r>
      <rPr>
        <vertAlign val="superscript"/>
        <sz val="11"/>
        <color theme="1"/>
        <rFont val="맑은 고딕"/>
        <family val="3"/>
        <charset val="129"/>
        <scheme val="minor"/>
      </rPr>
      <t>3</t>
    </r>
    <phoneticPr fontId="3" type="noConversion"/>
  </si>
  <si>
    <t>KJ/mol</t>
    <phoneticPr fontId="3" type="noConversion"/>
  </si>
  <si>
    <t>단위환산</t>
    <phoneticPr fontId="3" type="noConversion"/>
  </si>
  <si>
    <r>
      <t>BTU/Sft</t>
    </r>
    <r>
      <rPr>
        <vertAlign val="superscript"/>
        <sz val="11"/>
        <color theme="1"/>
        <rFont val="맑은 고딕"/>
        <family val="3"/>
        <charset val="129"/>
        <scheme val="minor"/>
      </rPr>
      <t>3</t>
    </r>
    <phoneticPr fontId="3" type="noConversion"/>
  </si>
  <si>
    <t>ISO6976 값 사용</t>
    <phoneticPr fontId="3" type="noConversion"/>
  </si>
  <si>
    <r>
      <t xml:space="preserve"> 단위환산 : SI단위 발열량을(KJ/mol) 표준 기체상수를 적용하여 순발열량 HP영국  Ideal Net CV (BTU/Sft</t>
    </r>
    <r>
      <rPr>
        <vertAlign val="superscript"/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2"/>
        <charset val="129"/>
        <scheme val="minor"/>
      </rPr>
      <t>)로 환산</t>
    </r>
    <phoneticPr fontId="3" type="noConversion"/>
  </si>
  <si>
    <t>순번</t>
    <phoneticPr fontId="3" type="noConversion"/>
  </si>
  <si>
    <t>물질 1</t>
    <phoneticPr fontId="3" type="noConversion"/>
  </si>
  <si>
    <t>물질 2</t>
    <phoneticPr fontId="3" type="noConversion"/>
  </si>
  <si>
    <t>물질 3</t>
    <phoneticPr fontId="3" type="noConversion"/>
  </si>
  <si>
    <t>물질 4</t>
    <phoneticPr fontId="3" type="noConversion"/>
  </si>
  <si>
    <r>
      <t>단위환산 : SI단위 발열량을(KJ/mol) 표준 기체상수를 적용하여 순발열량 국내 발열량(Kcal/Sm</t>
    </r>
    <r>
      <rPr>
        <vertAlign val="superscript"/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2"/>
        <charset val="129"/>
        <scheme val="minor"/>
      </rPr>
      <t>)로 환산</t>
    </r>
    <phoneticPr fontId="3" type="noConversion"/>
  </si>
  <si>
    <t>참고 1</t>
    <phoneticPr fontId="3" type="noConversion"/>
  </si>
  <si>
    <t>참고 2</t>
    <phoneticPr fontId="3" type="noConversion"/>
  </si>
  <si>
    <t xml:space="preserve">순발열량
Ideal Net CV 
(kJ/mol) </t>
    <phoneticPr fontId="3" type="noConversion"/>
  </si>
  <si>
    <r>
      <t>순발열량 SI단위
Ideal Net CV 
(MJ/Sm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</si>
  <si>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r>
      <t>순발열량 HP영국
Ideal Net CV
(BTU/Sft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b/>
        <sz val="11"/>
        <color theme="1"/>
        <rFont val="맑은 고딕"/>
        <family val="3"/>
        <charset val="129"/>
        <scheme val="minor"/>
      </rPr>
      <t xml:space="preserve">, </t>
    </r>
    <r>
      <rPr>
        <b/>
        <sz val="11"/>
        <color rgb="FF0070C0"/>
        <rFont val="맑은 고딕"/>
        <family val="3"/>
        <charset val="129"/>
        <scheme val="minor"/>
      </rPr>
      <t>참고 2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</si>
  <si>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r>
      <t>순발열량 국내기준
Ideal Net CV
(Kcal/Sm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b/>
        <sz val="11"/>
        <color theme="1"/>
        <rFont val="맑은 고딕"/>
        <family val="3"/>
        <charset val="129"/>
        <scheme val="minor"/>
      </rPr>
      <t xml:space="preserve">, </t>
    </r>
    <r>
      <rPr>
        <b/>
        <sz val="11"/>
        <color rgb="FF0070C0"/>
        <rFont val="맑은 고딕"/>
        <family val="3"/>
        <charset val="129"/>
        <scheme val="minor"/>
      </rPr>
      <t>참고 2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</si>
  <si>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r>
      <t>압축인자 SQRT(bn)
(</t>
    </r>
    <r>
      <rPr>
        <b/>
        <sz val="11"/>
        <color theme="5" tint="-0.249977111117893"/>
        <rFont val="맑은 고딕"/>
        <family val="3"/>
        <charset val="129"/>
        <scheme val="minor"/>
      </rPr>
      <t>참고 1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</si>
  <si>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t>Sulfur dioxide</t>
    <phoneticPr fontId="3" type="noConversion"/>
  </si>
  <si>
    <t>Carbon dioxide</t>
    <phoneticPr fontId="3" type="noConversion"/>
  </si>
  <si>
    <t>Water</t>
    <phoneticPr fontId="3" type="noConversion"/>
  </si>
  <si>
    <t>Nitrogen dioxide</t>
    <phoneticPr fontId="3" type="noConversion"/>
  </si>
  <si>
    <t>사용자 입력란</t>
    <phoneticPr fontId="3" type="noConversion"/>
  </si>
  <si>
    <t>20종 관리대상물질</t>
    <phoneticPr fontId="3" type="noConversion"/>
  </si>
  <si>
    <t>관리대상물질 20종의 발열량 및 압축인자 결과 및 계산법</t>
    <phoneticPr fontId="3" type="noConversion"/>
  </si>
  <si>
    <t>Dimethyl Disulfide</t>
    <phoneticPr fontId="3" type="noConversion"/>
  </si>
  <si>
    <t>624-92-0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</si>
</sst>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0000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한컴바탕"/>
      <family val="1"/>
      <charset val="129"/>
    </font>
    <font>
      <vertAlign val="subscript"/>
      <sz val="10"/>
      <color rgb="FF000000"/>
      <name val="한컴바탕"/>
      <family val="1"/>
      <charset val="129"/>
    </font>
    <font>
      <sz val="11"/>
      <color rgb="FFFF0000"/>
      <name val="맑은 고딕"/>
      <family val="3"/>
      <charset val="129"/>
      <scheme val="minor"/>
    </font>
    <font>
      <vertAlign val="subscript"/>
      <sz val="11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7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Fill="1">
      <alignment vertical="center"/>
    </xf>
    <xf numFmtId="2" fontId="0" fillId="0" borderId="0" xfId="0" applyNumberForma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0" xfId="0" applyAlignment="1"/>
    <xf numFmtId="2" fontId="0" fillId="0" borderId="0" xfId="0" applyNumberFormat="1" applyFill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6" borderId="0" xfId="0" applyFont="1" applyFill="1">
      <alignment vertical="center"/>
    </xf>
    <xf numFmtId="0" fontId="2" fillId="7" borderId="0" xfId="0" applyFont="1" applyFill="1">
      <alignment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>
      <alignment vertical="center"/>
    </xf>
    <xf numFmtId="0" fontId="10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2" fontId="0" fillId="8" borderId="1" xfId="0" applyNumberFormat="1" applyFill="1" applyBorder="1" applyProtection="1">
      <alignment vertical="center"/>
    </xf>
    <xf numFmtId="0" fontId="0" fillId="8" borderId="1" xfId="0" quotePrefix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10" fillId="8" borderId="1" xfId="0" applyFont="1" applyFill="1" applyBorder="1" applyProtection="1">
      <alignment vertical="center"/>
    </xf>
    <xf numFmtId="0" fontId="12" fillId="8" borderId="1" xfId="0" applyFont="1" applyFill="1" applyBorder="1" applyAlignment="1" applyProtection="1">
      <alignment horizontal="center" vertical="center"/>
    </xf>
    <xf numFmtId="0" fontId="0" fillId="8" borderId="1" xfId="0" applyFill="1" applyBorder="1" applyAlignment="1" applyProtection="1">
      <alignment horizontal="center" vertical="center"/>
    </xf>
    <xf numFmtId="2" fontId="0" fillId="8" borderId="1" xfId="0" applyNumberFormat="1" applyFill="1" applyBorder="1" applyAlignment="1" applyProtection="1">
      <alignment horizontal="center" vertical="center"/>
    </xf>
    <xf numFmtId="0" fontId="0" fillId="8" borderId="1" xfId="0" applyFill="1" applyBorder="1">
      <alignment vertical="center"/>
    </xf>
    <xf numFmtId="14" fontId="0" fillId="8" borderId="1" xfId="0" applyNumberFormat="1" applyFill="1" applyBorder="1" applyAlignment="1" applyProtection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8" borderId="19" xfId="0" applyFont="1" applyFill="1" applyBorder="1" applyAlignment="1" applyProtection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2" fontId="0" fillId="8" borderId="9" xfId="0" applyNumberFormat="1" applyFill="1" applyBorder="1" applyProtection="1">
      <alignment vertical="center"/>
    </xf>
    <xf numFmtId="0" fontId="12" fillId="8" borderId="13" xfId="0" applyFont="1" applyFill="1" applyBorder="1" applyAlignment="1" applyProtection="1">
      <alignment horizontal="center" vertical="center"/>
    </xf>
    <xf numFmtId="0" fontId="0" fillId="8" borderId="13" xfId="0" applyFill="1" applyBorder="1" applyAlignment="1" applyProtection="1">
      <alignment horizontal="center" vertical="center"/>
    </xf>
    <xf numFmtId="2" fontId="0" fillId="8" borderId="13" xfId="0" applyNumberFormat="1" applyFill="1" applyBorder="1" applyAlignment="1" applyProtection="1">
      <alignment horizontal="center" vertical="center"/>
    </xf>
    <xf numFmtId="2" fontId="0" fillId="8" borderId="13" xfId="0" applyNumberFormat="1" applyFill="1" applyBorder="1" applyProtection="1">
      <alignment vertical="center"/>
    </xf>
    <xf numFmtId="0" fontId="12" fillId="4" borderId="25" xfId="0" applyFont="1" applyFill="1" applyBorder="1" applyAlignment="1" applyProtection="1">
      <alignment horizontal="center" vertical="center"/>
      <protection locked="0"/>
    </xf>
    <xf numFmtId="2" fontId="0" fillId="4" borderId="26" xfId="0" applyNumberFormat="1" applyFill="1" applyBorder="1" applyProtection="1">
      <alignment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Protection="1">
      <alignment vertical="center"/>
      <protection locked="0"/>
    </xf>
    <xf numFmtId="0" fontId="6" fillId="4" borderId="25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2" fontId="6" fillId="4" borderId="26" xfId="0" applyNumberFormat="1" applyFont="1" applyFill="1" applyBorder="1" applyProtection="1">
      <alignment vertical="center"/>
      <protection locked="0"/>
    </xf>
    <xf numFmtId="2" fontId="0" fillId="8" borderId="21" xfId="0" applyNumberFormat="1" applyFill="1" applyBorder="1" applyProtection="1">
      <alignment vertical="center"/>
      <protection hidden="1"/>
    </xf>
    <xf numFmtId="2" fontId="0" fillId="8" borderId="1" xfId="0" applyNumberFormat="1" applyFill="1" applyBorder="1" applyProtection="1">
      <alignment vertical="center"/>
      <protection hidden="1"/>
    </xf>
    <xf numFmtId="0" fontId="11" fillId="9" borderId="0" xfId="0" applyFont="1" applyFill="1" applyAlignment="1">
      <alignment horizontal="center" vertical="center"/>
    </xf>
    <xf numFmtId="0" fontId="16" fillId="5" borderId="22" xfId="0" applyFont="1" applyFill="1" applyBorder="1" applyAlignment="1" applyProtection="1">
      <alignment horizontal="center" vertical="center"/>
    </xf>
    <xf numFmtId="0" fontId="16" fillId="5" borderId="23" xfId="0" applyFont="1" applyFill="1" applyBorder="1" applyAlignment="1" applyProtection="1">
      <alignment horizontal="center" vertical="center"/>
    </xf>
    <xf numFmtId="0" fontId="16" fillId="5" borderId="24" xfId="0" applyFont="1" applyFill="1" applyBorder="1" applyAlignment="1" applyProtection="1">
      <alignment horizontal="center" vertical="center"/>
    </xf>
    <xf numFmtId="0" fontId="10" fillId="8" borderId="20" xfId="0" applyFont="1" applyFill="1" applyBorder="1" applyAlignment="1" applyProtection="1">
      <alignment horizontal="center" vertical="center"/>
    </xf>
    <xf numFmtId="0" fontId="10" fillId="8" borderId="21" xfId="0" applyFont="1" applyFill="1" applyBorder="1" applyAlignment="1" applyProtection="1">
      <alignment horizontal="center" vertical="center"/>
    </xf>
    <xf numFmtId="0" fontId="10" fillId="8" borderId="27" xfId="0" applyFont="1" applyFill="1" applyBorder="1" applyAlignment="1" applyProtection="1">
      <alignment horizontal="center" vertical="center"/>
    </xf>
    <xf numFmtId="0" fontId="10" fillId="8" borderId="28" xfId="0" applyFont="1" applyFill="1" applyBorder="1" applyAlignment="1" applyProtection="1">
      <alignment horizontal="center" vertical="center"/>
    </xf>
    <xf numFmtId="0" fontId="0" fillId="3" borderId="0" xfId="0" quotePrefix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F4318F37-AC81-4319-94E7-CA3A313B29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1723159</xdr:colOff>
      <xdr:row>30</xdr:row>
      <xdr:rowOff>59376</xdr:rowOff>
    </xdr:from>
    <xdr:to>
      <xdr:col>7</xdr:col>
      <xdr:colOff>554182</xdr:colOff>
      <xdr:row>34</xdr:row>
      <xdr:rowOff>199158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7D479A-182B-49E6-B5EB-A75BEF3E5F50}"/>
            </a:ext>
          </a:extLst>
        </xdr:cNvPr>
        <xdr:cNvSpPr txBox="1"/>
      </xdr:nvSpPr>
      <xdr:spPr>
        <a:xfrm>
          <a:off x="2415886" y="8077694"/>
          <a:ext cx="6624205" cy="9710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4800" b="1">
              <a:solidFill>
                <a:srgbClr val="FF0000"/>
              </a:solidFill>
            </a:rPr>
            <a:t>입력가능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BC585-277A-4381-BD45-A1197F233EE1}">
  <dimension ref="A2:V58"/>
  <sheetViews>
    <sheetView tabSelected="1" topLeftCell="A4" zoomScale="55" zoomScaleNormal="55" workbookViewId="0">
      <selection activeCell="M37" sqref="M37"/>
    </sheetView>
  </sheetViews>
  <sheetFormatPr defaultRowHeight="16.5" x14ac:dyDescent="0.3"/>
  <cols>
    <col min="2" max="2" width="28.375" bestFit="1" customWidth="1"/>
    <col min="3" max="3" width="8.25" bestFit="1" customWidth="1"/>
    <col min="4" max="4" width="20.5" customWidth="1"/>
    <col min="5" max="5" width="17.5" customWidth="1"/>
    <col min="6" max="6" width="18.625" bestFit="1" customWidth="1"/>
    <col min="7" max="7" width="9" customWidth="1"/>
    <col min="8" max="8" width="8.5" bestFit="1" customWidth="1"/>
    <col min="9" max="9" width="7.25" bestFit="1" customWidth="1"/>
    <col min="10" max="15" width="23.375" customWidth="1"/>
    <col min="16" max="16" width="17.375" customWidth="1"/>
    <col min="19" max="19" width="17.625" bestFit="1" customWidth="1"/>
  </cols>
  <sheetData>
    <row r="2" spans="1:22" ht="33.75" x14ac:dyDescent="0.3">
      <c r="A2" s="60" t="s">
        <v>104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8"/>
    </row>
    <row r="4" spans="1:22" ht="49.5" x14ac:dyDescent="0.3">
      <c r="A4" s="22" t="s">
        <v>85</v>
      </c>
      <c r="B4" s="22" t="s">
        <v>17</v>
      </c>
      <c r="C4" s="22" t="s">
        <v>18</v>
      </c>
      <c r="D4" s="23" t="s">
        <v>19</v>
      </c>
      <c r="E4" s="24" t="s">
        <v>42</v>
      </c>
      <c r="F4" s="22" t="s">
        <v>46</v>
      </c>
      <c r="G4" s="22" t="s">
        <v>47</v>
      </c>
      <c r="H4" s="22" t="s">
        <v>48</v>
      </c>
      <c r="I4" s="22" t="s">
        <v>49</v>
      </c>
      <c r="J4" s="24" t="s">
        <v>45</v>
      </c>
      <c r="K4" s="24" t="s">
        <v>93</v>
      </c>
      <c r="L4" s="24" t="s">
        <v>94</v>
      </c>
      <c r="M4" s="24" t="s">
        <v>95</v>
      </c>
      <c r="N4" s="24" t="s">
        <v>96</v>
      </c>
      <c r="O4" s="24" t="s">
        <v>97</v>
      </c>
      <c r="R4" s="1"/>
    </row>
    <row r="5" spans="1:22" x14ac:dyDescent="0.3">
      <c r="A5" s="22">
        <v>1</v>
      </c>
      <c r="B5" s="25" t="s">
        <v>2</v>
      </c>
      <c r="C5" s="26" t="s">
        <v>54</v>
      </c>
      <c r="D5" s="26" t="s">
        <v>20</v>
      </c>
      <c r="E5" s="26">
        <v>30.03</v>
      </c>
      <c r="F5" s="26">
        <v>1</v>
      </c>
      <c r="G5" s="26">
        <v>2</v>
      </c>
      <c r="H5" s="26"/>
      <c r="I5" s="26"/>
      <c r="J5" s="27">
        <v>-115.9</v>
      </c>
      <c r="K5" s="27">
        <f t="shared" ref="K5:K24" si="0">J5-(((F5*$J$42)+(0.5*$J$41*G5)+(H5*$J$43)+(I5*$J$44)))</f>
        <v>519.4</v>
      </c>
      <c r="L5" s="27">
        <f t="shared" ref="L5:L24" si="1">K5*(1000/22.414)/1000</f>
        <v>23.173016864459711</v>
      </c>
      <c r="M5" s="27">
        <f t="shared" ref="M5:M24" si="2">K5*$I$57</f>
        <v>622.02913748151229</v>
      </c>
      <c r="N5" s="27">
        <f t="shared" ref="N5:N24" si="3">K5*$J$52</f>
        <v>5534.875078076203</v>
      </c>
      <c r="O5" s="27">
        <f>$B$48*E5+$C$48</f>
        <v>0.10902000000000001</v>
      </c>
      <c r="R5" s="7"/>
      <c r="S5" s="16"/>
      <c r="U5" s="14"/>
      <c r="V5" s="14"/>
    </row>
    <row r="6" spans="1:22" x14ac:dyDescent="0.3">
      <c r="A6" s="22">
        <v>2</v>
      </c>
      <c r="B6" s="25" t="s">
        <v>3</v>
      </c>
      <c r="C6" s="26" t="s">
        <v>55</v>
      </c>
      <c r="D6" s="26" t="s">
        <v>21</v>
      </c>
      <c r="E6" s="26">
        <v>44.05</v>
      </c>
      <c r="F6" s="26">
        <v>2</v>
      </c>
      <c r="G6" s="26">
        <v>4</v>
      </c>
      <c r="H6" s="26"/>
      <c r="I6" s="26"/>
      <c r="J6" s="27">
        <v>-52.64</v>
      </c>
      <c r="K6" s="27">
        <f t="shared" si="0"/>
        <v>1217.9599999999998</v>
      </c>
      <c r="L6" s="27">
        <f t="shared" si="1"/>
        <v>54.339252253056117</v>
      </c>
      <c r="M6" s="27">
        <f t="shared" si="2"/>
        <v>1458.6188068675058</v>
      </c>
      <c r="N6" s="27">
        <f t="shared" si="3"/>
        <v>12978.930400642455</v>
      </c>
      <c r="O6" s="27">
        <f>$B$48*E6+$C$48</f>
        <v>0.1651</v>
      </c>
      <c r="R6" s="7"/>
      <c r="S6" s="16"/>
      <c r="U6" s="14"/>
      <c r="V6" s="14"/>
    </row>
    <row r="7" spans="1:22" x14ac:dyDescent="0.3">
      <c r="A7" s="22">
        <v>3</v>
      </c>
      <c r="B7" s="25" t="s">
        <v>4</v>
      </c>
      <c r="C7" s="26" t="s">
        <v>55</v>
      </c>
      <c r="D7" s="26" t="s">
        <v>22</v>
      </c>
      <c r="E7" s="26">
        <v>44.05</v>
      </c>
      <c r="F7" s="26">
        <v>2</v>
      </c>
      <c r="G7" s="26">
        <v>4</v>
      </c>
      <c r="H7" s="26"/>
      <c r="I7" s="26"/>
      <c r="J7" s="27">
        <v>-170.7</v>
      </c>
      <c r="K7" s="27">
        <f t="shared" si="0"/>
        <v>1099.8999999999999</v>
      </c>
      <c r="L7" s="27">
        <f t="shared" si="1"/>
        <v>49.072008566074771</v>
      </c>
      <c r="M7" s="27">
        <f t="shared" si="2"/>
        <v>1317.2311288331059</v>
      </c>
      <c r="N7" s="27">
        <f t="shared" si="3"/>
        <v>11720.849246006959</v>
      </c>
      <c r="O7" s="27">
        <f>$B$48*E7+$C$48</f>
        <v>0.1651</v>
      </c>
      <c r="R7" s="7"/>
      <c r="S7" s="16"/>
    </row>
    <row r="8" spans="1:22" x14ac:dyDescent="0.3">
      <c r="A8" s="22">
        <v>4</v>
      </c>
      <c r="B8" s="25" t="s">
        <v>40</v>
      </c>
      <c r="C8" s="26" t="s">
        <v>56</v>
      </c>
      <c r="D8" s="26" t="s">
        <v>23</v>
      </c>
      <c r="E8" s="26">
        <v>53.06</v>
      </c>
      <c r="F8" s="26">
        <v>3</v>
      </c>
      <c r="G8" s="26">
        <v>3</v>
      </c>
      <c r="H8" s="26">
        <v>1</v>
      </c>
      <c r="I8" s="26"/>
      <c r="J8" s="27">
        <v>172.6</v>
      </c>
      <c r="K8" s="27">
        <f t="shared" si="0"/>
        <v>1682.7</v>
      </c>
      <c r="L8" s="27">
        <f t="shared" si="1"/>
        <v>75.073614705095039</v>
      </c>
      <c r="M8" s="27">
        <f t="shared" si="2"/>
        <v>2015.1875811323464</v>
      </c>
      <c r="N8" s="27">
        <f t="shared" si="3"/>
        <v>17931.332872311948</v>
      </c>
      <c r="O8" s="27">
        <f>$B$48*E8+$C$48</f>
        <v>0.20114000000000001</v>
      </c>
      <c r="R8" s="7"/>
      <c r="S8" s="16"/>
    </row>
    <row r="9" spans="1:22" x14ac:dyDescent="0.3">
      <c r="A9" s="22">
        <v>5</v>
      </c>
      <c r="B9" s="25" t="s">
        <v>5</v>
      </c>
      <c r="C9" s="26" t="s">
        <v>57</v>
      </c>
      <c r="D9" s="26" t="s">
        <v>24</v>
      </c>
      <c r="E9" s="26">
        <v>54.09</v>
      </c>
      <c r="F9" s="26">
        <v>4</v>
      </c>
      <c r="G9" s="26">
        <v>6</v>
      </c>
      <c r="H9" s="26"/>
      <c r="I9" s="26"/>
      <c r="J9" s="27">
        <v>108.8</v>
      </c>
      <c r="K9" s="27">
        <f t="shared" si="0"/>
        <v>2408.2000000000003</v>
      </c>
      <c r="L9" s="27">
        <f t="shared" si="1"/>
        <v>107.44177746051577</v>
      </c>
      <c r="M9" s="27">
        <f t="shared" si="2"/>
        <v>2884.0403713572932</v>
      </c>
      <c r="N9" s="27">
        <f t="shared" si="3"/>
        <v>25662.46854644419</v>
      </c>
      <c r="O9" s="27">
        <v>0.2</v>
      </c>
      <c r="P9" t="s">
        <v>83</v>
      </c>
      <c r="R9" s="7"/>
      <c r="S9" s="16"/>
    </row>
    <row r="10" spans="1:22" x14ac:dyDescent="0.3">
      <c r="A10" s="22">
        <v>6</v>
      </c>
      <c r="B10" s="25" t="s">
        <v>37</v>
      </c>
      <c r="C10" s="26" t="s">
        <v>58</v>
      </c>
      <c r="D10" s="26" t="s">
        <v>25</v>
      </c>
      <c r="E10" s="26">
        <v>58.08</v>
      </c>
      <c r="F10" s="26">
        <v>3</v>
      </c>
      <c r="G10" s="26">
        <v>6</v>
      </c>
      <c r="H10" s="26"/>
      <c r="I10" s="26"/>
      <c r="J10" s="27">
        <v>-94.68</v>
      </c>
      <c r="K10" s="27">
        <f t="shared" si="0"/>
        <v>1811.22</v>
      </c>
      <c r="L10" s="27">
        <f t="shared" si="1"/>
        <v>80.807531007406084</v>
      </c>
      <c r="M10" s="27">
        <f t="shared" si="2"/>
        <v>2169.1020685199551</v>
      </c>
      <c r="N10" s="27">
        <f t="shared" si="3"/>
        <v>19300.878781118947</v>
      </c>
      <c r="O10" s="27">
        <f>$B$48*E10+$C$48</f>
        <v>0.22122</v>
      </c>
      <c r="R10" s="7"/>
      <c r="S10" s="16"/>
    </row>
    <row r="11" spans="1:22" x14ac:dyDescent="0.3">
      <c r="A11" s="22">
        <v>7</v>
      </c>
      <c r="B11" s="25" t="s">
        <v>6</v>
      </c>
      <c r="C11" s="26" t="s">
        <v>59</v>
      </c>
      <c r="D11" s="26" t="s">
        <v>26</v>
      </c>
      <c r="E11" s="26">
        <v>78.11</v>
      </c>
      <c r="F11" s="26">
        <v>6</v>
      </c>
      <c r="G11" s="26">
        <v>6</v>
      </c>
      <c r="H11" s="26"/>
      <c r="I11" s="26"/>
      <c r="J11" s="27">
        <v>82.9</v>
      </c>
      <c r="K11" s="27">
        <f t="shared" si="0"/>
        <v>3169.3</v>
      </c>
      <c r="L11" s="27">
        <f t="shared" si="1"/>
        <v>141.39823324707774</v>
      </c>
      <c r="M11" s="27">
        <f t="shared" si="2"/>
        <v>3795.5274266849383</v>
      </c>
      <c r="N11" s="27">
        <f t="shared" si="3"/>
        <v>33772.96801106452</v>
      </c>
      <c r="O11" s="27">
        <v>0.28000000000000003</v>
      </c>
      <c r="P11" t="s">
        <v>83</v>
      </c>
      <c r="R11" s="7"/>
      <c r="S11" s="16"/>
    </row>
    <row r="12" spans="1:22" x14ac:dyDescent="0.3">
      <c r="A12" s="22">
        <v>8</v>
      </c>
      <c r="B12" s="25" t="s">
        <v>38</v>
      </c>
      <c r="C12" s="26" t="s">
        <v>60</v>
      </c>
      <c r="D12" s="28" t="s">
        <v>43</v>
      </c>
      <c r="E12" s="26">
        <v>84.93</v>
      </c>
      <c r="F12" s="26">
        <v>1</v>
      </c>
      <c r="G12" s="26">
        <v>2</v>
      </c>
      <c r="H12" s="26"/>
      <c r="I12" s="26"/>
      <c r="J12" s="27">
        <v>-95.52</v>
      </c>
      <c r="K12" s="27">
        <f t="shared" si="0"/>
        <v>539.78</v>
      </c>
      <c r="L12" s="27">
        <f t="shared" si="1"/>
        <v>24.082270009815293</v>
      </c>
      <c r="M12" s="27">
        <f t="shared" si="2"/>
        <v>646.43605666109102</v>
      </c>
      <c r="N12" s="27">
        <f t="shared" si="3"/>
        <v>5752.0501918443833</v>
      </c>
      <c r="O12" s="27">
        <f>$B$48*E12+$C$48</f>
        <v>0.32862000000000002</v>
      </c>
      <c r="R12" s="7"/>
      <c r="S12" s="16"/>
    </row>
    <row r="13" spans="1:22" x14ac:dyDescent="0.3">
      <c r="A13" s="22">
        <v>9</v>
      </c>
      <c r="B13" s="25" t="s">
        <v>7</v>
      </c>
      <c r="C13" s="26" t="s">
        <v>61</v>
      </c>
      <c r="D13" s="26" t="s">
        <v>27</v>
      </c>
      <c r="E13" s="26">
        <v>92.14</v>
      </c>
      <c r="F13" s="26">
        <v>7</v>
      </c>
      <c r="G13" s="26">
        <v>8</v>
      </c>
      <c r="H13" s="26"/>
      <c r="I13" s="26"/>
      <c r="J13" s="27">
        <v>50.1</v>
      </c>
      <c r="K13" s="27">
        <f t="shared" si="0"/>
        <v>3771.7999999999997</v>
      </c>
      <c r="L13" s="27">
        <f t="shared" si="1"/>
        <v>168.27875434995983</v>
      </c>
      <c r="M13" s="27">
        <f t="shared" si="2"/>
        <v>4517.0764357966264</v>
      </c>
      <c r="N13" s="27">
        <f t="shared" si="3"/>
        <v>40193.38047648791</v>
      </c>
      <c r="O13" s="27">
        <v>0.37</v>
      </c>
      <c r="P13" t="s">
        <v>83</v>
      </c>
      <c r="R13" s="15"/>
      <c r="S13" s="16"/>
    </row>
    <row r="14" spans="1:22" x14ac:dyDescent="0.3">
      <c r="A14" s="22">
        <v>10</v>
      </c>
      <c r="B14" s="25" t="s">
        <v>8</v>
      </c>
      <c r="C14" s="26" t="s">
        <v>62</v>
      </c>
      <c r="D14" s="26" t="s">
        <v>28</v>
      </c>
      <c r="E14" s="26">
        <v>93.13</v>
      </c>
      <c r="F14" s="26">
        <v>6</v>
      </c>
      <c r="G14" s="26">
        <v>7</v>
      </c>
      <c r="H14" s="26">
        <v>1</v>
      </c>
      <c r="I14" s="26"/>
      <c r="J14" s="27">
        <v>87.03</v>
      </c>
      <c r="K14" s="27">
        <f t="shared" si="0"/>
        <v>3261.2300000000005</v>
      </c>
      <c r="L14" s="27">
        <f t="shared" si="1"/>
        <v>145.49968769519054</v>
      </c>
      <c r="M14" s="27">
        <f t="shared" si="2"/>
        <v>3905.622033170644</v>
      </c>
      <c r="N14" s="27">
        <f t="shared" si="3"/>
        <v>34752.600405996258</v>
      </c>
      <c r="O14" s="27">
        <f>$B$48*E14+$C$48</f>
        <v>0.36141999999999996</v>
      </c>
      <c r="R14" s="15"/>
      <c r="S14" s="16"/>
    </row>
    <row r="15" spans="1:22" x14ac:dyDescent="0.3">
      <c r="A15" s="22">
        <v>11</v>
      </c>
      <c r="B15" s="25" t="s">
        <v>0</v>
      </c>
      <c r="C15" s="26" t="s">
        <v>63</v>
      </c>
      <c r="D15" s="26" t="s">
        <v>29</v>
      </c>
      <c r="E15" s="26">
        <v>94.11</v>
      </c>
      <c r="F15" s="26">
        <v>6</v>
      </c>
      <c r="G15" s="26">
        <v>6</v>
      </c>
      <c r="H15" s="26"/>
      <c r="I15" s="26"/>
      <c r="J15" s="27">
        <v>-96.4</v>
      </c>
      <c r="K15" s="27">
        <f t="shared" si="0"/>
        <v>2990</v>
      </c>
      <c r="L15" s="27">
        <f t="shared" si="1"/>
        <v>133.39876862675115</v>
      </c>
      <c r="M15" s="27">
        <f t="shared" si="2"/>
        <v>3580.7992319401651</v>
      </c>
      <c r="N15" s="27">
        <f t="shared" si="3"/>
        <v>31862.295886499513</v>
      </c>
      <c r="O15" s="27">
        <f>$B$48*E15+$C$48</f>
        <v>0.36534</v>
      </c>
      <c r="R15" s="15"/>
      <c r="S15" s="16"/>
    </row>
    <row r="16" spans="1:22" x14ac:dyDescent="0.3">
      <c r="A16" s="22">
        <v>12</v>
      </c>
      <c r="B16" s="25" t="s">
        <v>9</v>
      </c>
      <c r="C16" s="26" t="s">
        <v>64</v>
      </c>
      <c r="D16" s="26" t="s">
        <v>30</v>
      </c>
      <c r="E16" s="26">
        <v>94.2</v>
      </c>
      <c r="F16" s="26">
        <v>2</v>
      </c>
      <c r="G16" s="26">
        <v>6</v>
      </c>
      <c r="H16" s="26"/>
      <c r="I16" s="26">
        <v>2</v>
      </c>
      <c r="J16" s="27">
        <v>-24.1</v>
      </c>
      <c r="K16" s="27">
        <f t="shared" si="0"/>
        <v>2081.92</v>
      </c>
      <c r="L16" s="27">
        <f t="shared" si="1"/>
        <v>92.88480414026948</v>
      </c>
      <c r="M16" s="27">
        <f t="shared" si="2"/>
        <v>2493.2901461407587</v>
      </c>
      <c r="N16" s="27">
        <f t="shared" si="3"/>
        <v>22185.535468903367</v>
      </c>
      <c r="O16" s="27">
        <f>$B$48*E16+$C$48</f>
        <v>0.36570000000000003</v>
      </c>
      <c r="R16" s="15"/>
      <c r="S16" s="16"/>
    </row>
    <row r="17" spans="1:19" x14ac:dyDescent="0.3">
      <c r="A17" s="22">
        <v>13</v>
      </c>
      <c r="B17" s="25" t="s">
        <v>10</v>
      </c>
      <c r="C17" s="26" t="s">
        <v>65</v>
      </c>
      <c r="D17" s="26" t="s">
        <v>31</v>
      </c>
      <c r="E17" s="26">
        <v>98.96</v>
      </c>
      <c r="F17" s="26">
        <v>2</v>
      </c>
      <c r="G17" s="26">
        <v>4</v>
      </c>
      <c r="H17" s="26"/>
      <c r="I17" s="26"/>
      <c r="J17" s="27">
        <v>-132</v>
      </c>
      <c r="K17" s="27">
        <f t="shared" si="0"/>
        <v>1138.5999999999999</v>
      </c>
      <c r="L17" s="27">
        <f t="shared" si="1"/>
        <v>50.798608012849108</v>
      </c>
      <c r="M17" s="27">
        <f t="shared" si="2"/>
        <v>1363.5779282565456</v>
      </c>
      <c r="N17" s="27">
        <f t="shared" si="3"/>
        <v>12133.247523869011</v>
      </c>
      <c r="O17" s="27">
        <f>$B$48*E17+$C$48</f>
        <v>0.38473999999999997</v>
      </c>
      <c r="R17" s="15"/>
      <c r="S17" s="16"/>
    </row>
    <row r="18" spans="1:19" x14ac:dyDescent="0.3">
      <c r="A18" s="22">
        <v>14</v>
      </c>
      <c r="B18" s="25" t="s">
        <v>1</v>
      </c>
      <c r="C18" s="26" t="s">
        <v>66</v>
      </c>
      <c r="D18" s="26" t="s">
        <v>32</v>
      </c>
      <c r="E18" s="26">
        <v>104.15</v>
      </c>
      <c r="F18" s="26">
        <v>8</v>
      </c>
      <c r="G18" s="26">
        <v>8</v>
      </c>
      <c r="H18" s="26"/>
      <c r="I18" s="26"/>
      <c r="J18" s="27">
        <v>146.9</v>
      </c>
      <c r="K18" s="27">
        <f t="shared" si="0"/>
        <v>4262.0999999999995</v>
      </c>
      <c r="L18" s="27">
        <f t="shared" si="1"/>
        <v>190.15347550637992</v>
      </c>
      <c r="M18" s="27">
        <f>K18*$I$57</f>
        <v>5104.2556543318315</v>
      </c>
      <c r="N18" s="27">
        <f t="shared" si="3"/>
        <v>45418.157624698848</v>
      </c>
      <c r="O18" s="27">
        <f>$B$48*E18+$C$48</f>
        <v>0.40550000000000003</v>
      </c>
      <c r="R18" s="15"/>
      <c r="S18" s="16"/>
    </row>
    <row r="19" spans="1:19" ht="49.5" x14ac:dyDescent="0.3">
      <c r="A19" s="22">
        <v>15</v>
      </c>
      <c r="B19" s="25" t="s">
        <v>39</v>
      </c>
      <c r="C19" s="26" t="s">
        <v>67</v>
      </c>
      <c r="D19" s="29" t="s">
        <v>41</v>
      </c>
      <c r="E19" s="26">
        <v>106.17</v>
      </c>
      <c r="F19" s="26">
        <v>8</v>
      </c>
      <c r="G19" s="26">
        <v>10</v>
      </c>
      <c r="H19" s="26"/>
      <c r="I19" s="26"/>
      <c r="J19" s="27">
        <v>19</v>
      </c>
      <c r="K19" s="27">
        <f t="shared" si="0"/>
        <v>4376</v>
      </c>
      <c r="L19" s="27">
        <f t="shared" si="1"/>
        <v>195.23512090657624</v>
      </c>
      <c r="M19" s="27">
        <f t="shared" si="2"/>
        <v>5240.6613508261407</v>
      </c>
      <c r="N19" s="27">
        <f t="shared" si="3"/>
        <v>46631.908628535741</v>
      </c>
      <c r="O19" s="27">
        <v>0.49</v>
      </c>
      <c r="P19" t="s">
        <v>83</v>
      </c>
      <c r="R19" s="15"/>
      <c r="S19" s="16"/>
    </row>
    <row r="20" spans="1:19" x14ac:dyDescent="0.3">
      <c r="A20" s="22">
        <v>16</v>
      </c>
      <c r="B20" s="25" t="s">
        <v>11</v>
      </c>
      <c r="C20" s="26" t="s">
        <v>67</v>
      </c>
      <c r="D20" s="26" t="s">
        <v>33</v>
      </c>
      <c r="E20" s="26">
        <v>106.17</v>
      </c>
      <c r="F20" s="26">
        <v>8</v>
      </c>
      <c r="G20" s="26">
        <v>10</v>
      </c>
      <c r="H20" s="26"/>
      <c r="I20" s="26"/>
      <c r="J20" s="27">
        <v>29.8</v>
      </c>
      <c r="K20" s="27">
        <f t="shared" si="0"/>
        <v>4386.8</v>
      </c>
      <c r="L20" s="27">
        <f t="shared" si="1"/>
        <v>195.71696261265282</v>
      </c>
      <c r="M20" s="27">
        <f t="shared" si="2"/>
        <v>5253.595341362915</v>
      </c>
      <c r="N20" s="27">
        <f t="shared" si="3"/>
        <v>46746.996520032131</v>
      </c>
      <c r="O20" s="27">
        <v>0.41</v>
      </c>
      <c r="P20" t="s">
        <v>83</v>
      </c>
      <c r="R20" s="15"/>
      <c r="S20" s="16"/>
    </row>
    <row r="21" spans="1:19" x14ac:dyDescent="0.3">
      <c r="A21" s="22">
        <v>17</v>
      </c>
      <c r="B21" s="25" t="s">
        <v>12</v>
      </c>
      <c r="C21" s="26" t="s">
        <v>68</v>
      </c>
      <c r="D21" s="26" t="s">
        <v>34</v>
      </c>
      <c r="E21" s="26">
        <v>119.38</v>
      </c>
      <c r="F21" s="26">
        <v>1</v>
      </c>
      <c r="G21" s="26">
        <v>1</v>
      </c>
      <c r="H21" s="26"/>
      <c r="I21" s="26"/>
      <c r="J21" s="27">
        <v>-103.18</v>
      </c>
      <c r="K21" s="27">
        <f t="shared" si="0"/>
        <v>411.21999999999997</v>
      </c>
      <c r="L21" s="27">
        <f t="shared" si="1"/>
        <v>18.346569108592842</v>
      </c>
      <c r="M21" s="27">
        <f t="shared" si="2"/>
        <v>492.4736656048276</v>
      </c>
      <c r="N21" s="27">
        <f t="shared" si="3"/>
        <v>4382.0780315874008</v>
      </c>
      <c r="O21" s="27">
        <f>$B$48*E21+$C$48</f>
        <v>0.46642</v>
      </c>
      <c r="R21" s="15"/>
      <c r="S21" s="16"/>
    </row>
    <row r="22" spans="1:19" x14ac:dyDescent="0.3">
      <c r="A22" s="22">
        <v>18</v>
      </c>
      <c r="B22" s="25" t="s">
        <v>13</v>
      </c>
      <c r="C22" s="26" t="s">
        <v>69</v>
      </c>
      <c r="D22" s="26" t="s">
        <v>35</v>
      </c>
      <c r="E22" s="26">
        <v>128.16999999999999</v>
      </c>
      <c r="F22" s="26">
        <v>10</v>
      </c>
      <c r="G22" s="26">
        <v>8</v>
      </c>
      <c r="H22" s="26"/>
      <c r="I22" s="26"/>
      <c r="J22" s="27">
        <v>150</v>
      </c>
      <c r="K22" s="27">
        <f t="shared" si="0"/>
        <v>5052.2</v>
      </c>
      <c r="L22" s="27">
        <f t="shared" si="1"/>
        <v>225.40376550370303</v>
      </c>
      <c r="M22" s="27">
        <f t="shared" si="2"/>
        <v>6050.4728694341475</v>
      </c>
      <c r="N22" s="27">
        <f t="shared" si="3"/>
        <v>53837.689390559477</v>
      </c>
      <c r="O22" s="27">
        <f>$B$48*E22+$C$48</f>
        <v>0.50157999999999991</v>
      </c>
      <c r="R22" s="15"/>
      <c r="S22" s="16"/>
    </row>
    <row r="23" spans="1:19" x14ac:dyDescent="0.3">
      <c r="A23" s="22">
        <v>19</v>
      </c>
      <c r="B23" s="25" t="s">
        <v>14</v>
      </c>
      <c r="C23" s="26" t="s">
        <v>70</v>
      </c>
      <c r="D23" s="28" t="s">
        <v>44</v>
      </c>
      <c r="E23" s="26">
        <v>131.38999999999999</v>
      </c>
      <c r="F23" s="26">
        <v>2</v>
      </c>
      <c r="G23" s="26">
        <v>1</v>
      </c>
      <c r="H23" s="26"/>
      <c r="I23" s="26"/>
      <c r="J23" s="27">
        <v>-18</v>
      </c>
      <c r="K23" s="27">
        <f t="shared" si="0"/>
        <v>889.9</v>
      </c>
      <c r="L23" s="27">
        <f t="shared" si="1"/>
        <v>39.702864281252793</v>
      </c>
      <c r="M23" s="27">
        <f t="shared" si="2"/>
        <v>1065.7368683958371</v>
      </c>
      <c r="N23" s="27">
        <f t="shared" si="3"/>
        <v>9483.029133577229</v>
      </c>
      <c r="O23" s="27">
        <f>$B$48*E23+$C$48</f>
        <v>0.51445999999999992</v>
      </c>
      <c r="R23" s="15"/>
      <c r="S23" s="16"/>
    </row>
    <row r="24" spans="1:19" ht="17.25" thickBot="1" x14ac:dyDescent="0.35">
      <c r="A24" s="22">
        <v>20</v>
      </c>
      <c r="B24" s="38" t="s">
        <v>15</v>
      </c>
      <c r="C24" s="39" t="s">
        <v>71</v>
      </c>
      <c r="D24" s="39" t="s">
        <v>36</v>
      </c>
      <c r="E24" s="39">
        <v>153.82</v>
      </c>
      <c r="F24" s="39">
        <v>1</v>
      </c>
      <c r="G24" s="39"/>
      <c r="H24" s="39"/>
      <c r="I24" s="39"/>
      <c r="J24" s="40">
        <v>-100</v>
      </c>
      <c r="K24" s="27">
        <f t="shared" si="0"/>
        <v>293.5</v>
      </c>
      <c r="L24" s="27">
        <f t="shared" si="1"/>
        <v>13.094494512358347</v>
      </c>
      <c r="M24" s="27">
        <f t="shared" si="2"/>
        <v>351.49316875399279</v>
      </c>
      <c r="N24" s="27">
        <f t="shared" si="3"/>
        <v>3127.6200142767916</v>
      </c>
      <c r="O24" s="27">
        <f>$B$48*E24+$C$48</f>
        <v>0.60417999999999994</v>
      </c>
      <c r="R24" s="15"/>
      <c r="S24" s="16"/>
    </row>
    <row r="25" spans="1:19" ht="39" x14ac:dyDescent="0.3">
      <c r="A25" s="66"/>
      <c r="B25" s="61" t="s">
        <v>102</v>
      </c>
      <c r="C25" s="62"/>
      <c r="D25" s="62"/>
      <c r="E25" s="62"/>
      <c r="F25" s="62"/>
      <c r="G25" s="62"/>
      <c r="H25" s="62"/>
      <c r="I25" s="62"/>
      <c r="J25" s="63"/>
      <c r="K25" s="64"/>
      <c r="L25" s="64"/>
      <c r="M25" s="64"/>
      <c r="N25" s="64"/>
      <c r="O25" s="65"/>
      <c r="R25" s="15"/>
      <c r="S25" s="16"/>
    </row>
    <row r="26" spans="1:19" ht="49.5" x14ac:dyDescent="0.3">
      <c r="A26" s="67"/>
      <c r="B26" s="55" t="s">
        <v>103</v>
      </c>
      <c r="C26" s="36" t="s">
        <v>18</v>
      </c>
      <c r="D26" s="52" t="s">
        <v>19</v>
      </c>
      <c r="E26" s="53" t="s">
        <v>42</v>
      </c>
      <c r="F26" s="36" t="s">
        <v>46</v>
      </c>
      <c r="G26" s="36" t="s">
        <v>47</v>
      </c>
      <c r="H26" s="36" t="s">
        <v>48</v>
      </c>
      <c r="I26" s="36" t="s">
        <v>49</v>
      </c>
      <c r="J26" s="56" t="s">
        <v>45</v>
      </c>
      <c r="K26" s="54" t="s">
        <v>93</v>
      </c>
      <c r="L26" s="24" t="s">
        <v>94</v>
      </c>
      <c r="M26" s="24" t="s">
        <v>95</v>
      </c>
      <c r="N26" s="24" t="s">
        <v>96</v>
      </c>
      <c r="O26" s="24" t="s">
        <v>97</v>
      </c>
      <c r="R26" s="15"/>
      <c r="S26" s="16"/>
    </row>
    <row r="27" spans="1:19" x14ac:dyDescent="0.3">
      <c r="A27" s="37">
        <v>21</v>
      </c>
      <c r="B27" s="50" t="s">
        <v>105</v>
      </c>
      <c r="C27" s="51" t="s">
        <v>16</v>
      </c>
      <c r="D27" s="51" t="s">
        <v>106</v>
      </c>
      <c r="E27" s="51">
        <v>94.2</v>
      </c>
      <c r="F27" s="51">
        <v>2</v>
      </c>
      <c r="G27" s="51">
        <v>6</v>
      </c>
      <c r="H27" s="51"/>
      <c r="I27" s="51">
        <v>2</v>
      </c>
      <c r="J27" s="57">
        <v>-24.1</v>
      </c>
      <c r="K27" s="58">
        <f>IF(ISBLANK(J27),"",IF(F27&gt;0,J27-(((F27*$J$42)+(0.5*$J$41*G27)+(H27*$J$43)+(I27*$J$44)))," "))</f>
        <v>2081.92</v>
      </c>
      <c r="L27" s="59">
        <f>IFERROR(K27*(1000/22.414)/1000,"")</f>
        <v>92.88480414026948</v>
      </c>
      <c r="M27" s="59">
        <f>IFERROR(K27*$I$57,"")</f>
        <v>2493.2901461407587</v>
      </c>
      <c r="N27" s="59">
        <f>IFERROR(K27*$J$52,"")</f>
        <v>22185.535468903367</v>
      </c>
      <c r="O27" s="59">
        <f>IF(ISBLANK(E27)," ",$B$48*E27+$C$48)</f>
        <v>0.36570000000000003</v>
      </c>
      <c r="R27" s="15"/>
      <c r="S27" s="16"/>
    </row>
    <row r="28" spans="1:19" x14ac:dyDescent="0.3">
      <c r="A28" s="37">
        <v>22</v>
      </c>
      <c r="B28" s="45"/>
      <c r="C28" s="21"/>
      <c r="D28" s="21"/>
      <c r="E28" s="21"/>
      <c r="F28" s="21"/>
      <c r="G28" s="21"/>
      <c r="H28" s="21"/>
      <c r="I28" s="21"/>
      <c r="J28" s="46"/>
      <c r="K28" s="58" t="str">
        <f t="shared" ref="K28:K40" si="4">IF(ISBLANK(J28),"",IF(F28&gt;0,J28-(((F28*$J$42)+(0.5*$J$41*G28)+(H28*$J$43)+(I28*$J$44)))," "))</f>
        <v/>
      </c>
      <c r="L28" s="59" t="str">
        <f t="shared" ref="L28:L40" si="5">IFERROR(K28*(1000/22.414)/1000,"")</f>
        <v/>
      </c>
      <c r="M28" s="59" t="str">
        <f t="shared" ref="M28:M40" si="6">IFERROR(K28*$I$57,"")</f>
        <v/>
      </c>
      <c r="N28" s="59" t="str">
        <f t="shared" ref="N28:N40" si="7">IFERROR(K28*$J$52,"")</f>
        <v/>
      </c>
      <c r="O28" s="59" t="str">
        <f t="shared" ref="O28:O40" si="8">IF(ISBLANK(E28)," ",$B$48*E28+$C$48)</f>
        <v xml:space="preserve"> </v>
      </c>
      <c r="R28" s="15"/>
      <c r="S28" s="16"/>
    </row>
    <row r="29" spans="1:19" x14ac:dyDescent="0.3">
      <c r="A29" s="37">
        <v>23</v>
      </c>
      <c r="B29" s="45"/>
      <c r="C29" s="21"/>
      <c r="D29" s="21"/>
      <c r="E29" s="21"/>
      <c r="F29" s="21"/>
      <c r="G29" s="21"/>
      <c r="H29" s="21"/>
      <c r="I29" s="21"/>
      <c r="J29" s="46"/>
      <c r="K29" s="58" t="str">
        <f t="shared" si="4"/>
        <v/>
      </c>
      <c r="L29" s="59" t="str">
        <f t="shared" si="5"/>
        <v/>
      </c>
      <c r="M29" s="59" t="str">
        <f t="shared" si="6"/>
        <v/>
      </c>
      <c r="N29" s="59" t="str">
        <f t="shared" si="7"/>
        <v/>
      </c>
      <c r="O29" s="59" t="str">
        <f t="shared" si="8"/>
        <v xml:space="preserve"> </v>
      </c>
      <c r="R29" s="15"/>
      <c r="S29" s="16"/>
    </row>
    <row r="30" spans="1:19" x14ac:dyDescent="0.3">
      <c r="A30" s="37">
        <v>24</v>
      </c>
      <c r="B30" s="45"/>
      <c r="C30" s="21"/>
      <c r="D30" s="21"/>
      <c r="E30" s="21"/>
      <c r="F30" s="21"/>
      <c r="G30" s="21"/>
      <c r="H30" s="21"/>
      <c r="I30" s="21"/>
      <c r="J30" s="46"/>
      <c r="K30" s="58" t="str">
        <f t="shared" si="4"/>
        <v/>
      </c>
      <c r="L30" s="59" t="str">
        <f t="shared" si="5"/>
        <v/>
      </c>
      <c r="M30" s="59" t="str">
        <f t="shared" si="6"/>
        <v/>
      </c>
      <c r="N30" s="59" t="str">
        <f t="shared" si="7"/>
        <v/>
      </c>
      <c r="O30" s="59" t="str">
        <f t="shared" si="8"/>
        <v xml:space="preserve"> </v>
      </c>
      <c r="R30" s="15"/>
      <c r="S30" s="16"/>
    </row>
    <row r="31" spans="1:19" x14ac:dyDescent="0.3">
      <c r="A31" s="37">
        <v>25</v>
      </c>
      <c r="B31" s="45"/>
      <c r="C31" s="21"/>
      <c r="D31" s="21"/>
      <c r="E31" s="21"/>
      <c r="F31" s="21"/>
      <c r="G31" s="21"/>
      <c r="H31" s="21"/>
      <c r="I31" s="21"/>
      <c r="J31" s="46"/>
      <c r="K31" s="58" t="str">
        <f t="shared" si="4"/>
        <v/>
      </c>
      <c r="L31" s="59" t="str">
        <f t="shared" si="5"/>
        <v/>
      </c>
      <c r="M31" s="59" t="str">
        <f t="shared" si="6"/>
        <v/>
      </c>
      <c r="N31" s="59" t="str">
        <f t="shared" si="7"/>
        <v/>
      </c>
      <c r="O31" s="59" t="str">
        <f t="shared" si="8"/>
        <v xml:space="preserve"> </v>
      </c>
      <c r="R31" s="15"/>
      <c r="S31" s="16"/>
    </row>
    <row r="32" spans="1:19" x14ac:dyDescent="0.3">
      <c r="A32" s="37">
        <v>26</v>
      </c>
      <c r="B32" s="45"/>
      <c r="C32" s="21"/>
      <c r="D32" s="21"/>
      <c r="E32" s="21"/>
      <c r="F32" s="21"/>
      <c r="G32" s="21"/>
      <c r="H32" s="21"/>
      <c r="I32" s="21"/>
      <c r="J32" s="46"/>
      <c r="K32" s="58" t="str">
        <f t="shared" si="4"/>
        <v/>
      </c>
      <c r="L32" s="59" t="str">
        <f t="shared" si="5"/>
        <v/>
      </c>
      <c r="M32" s="59" t="str">
        <f t="shared" si="6"/>
        <v/>
      </c>
      <c r="N32" s="59" t="str">
        <f t="shared" si="7"/>
        <v/>
      </c>
      <c r="O32" s="59" t="str">
        <f t="shared" si="8"/>
        <v xml:space="preserve"> </v>
      </c>
      <c r="R32" s="15"/>
      <c r="S32" s="16"/>
    </row>
    <row r="33" spans="1:19" x14ac:dyDescent="0.3">
      <c r="A33" s="37">
        <v>27</v>
      </c>
      <c r="B33" s="45"/>
      <c r="C33" s="21"/>
      <c r="D33" s="21"/>
      <c r="E33" s="21"/>
      <c r="F33" s="21"/>
      <c r="G33" s="21"/>
      <c r="H33" s="21"/>
      <c r="I33" s="21"/>
      <c r="J33" s="46"/>
      <c r="K33" s="58" t="str">
        <f t="shared" si="4"/>
        <v/>
      </c>
      <c r="L33" s="59" t="str">
        <f t="shared" si="5"/>
        <v/>
      </c>
      <c r="M33" s="59" t="str">
        <f t="shared" si="6"/>
        <v/>
      </c>
      <c r="N33" s="59" t="str">
        <f t="shared" si="7"/>
        <v/>
      </c>
      <c r="O33" s="59" t="str">
        <f t="shared" si="8"/>
        <v xml:space="preserve"> </v>
      </c>
      <c r="R33" s="15"/>
      <c r="S33" s="16"/>
    </row>
    <row r="34" spans="1:19" x14ac:dyDescent="0.3">
      <c r="A34" s="37">
        <v>28</v>
      </c>
      <c r="B34" s="45"/>
      <c r="C34" s="21"/>
      <c r="D34" s="21"/>
      <c r="E34" s="21"/>
      <c r="F34" s="21"/>
      <c r="G34" s="21"/>
      <c r="H34" s="21"/>
      <c r="I34" s="21"/>
      <c r="J34" s="46"/>
      <c r="K34" s="58" t="str">
        <f t="shared" si="4"/>
        <v/>
      </c>
      <c r="L34" s="59" t="str">
        <f t="shared" si="5"/>
        <v/>
      </c>
      <c r="M34" s="59" t="str">
        <f t="shared" si="6"/>
        <v/>
      </c>
      <c r="N34" s="59" t="str">
        <f t="shared" si="7"/>
        <v/>
      </c>
      <c r="O34" s="59" t="str">
        <f t="shared" si="8"/>
        <v xml:space="preserve"> </v>
      </c>
      <c r="R34" s="15"/>
      <c r="S34" s="16"/>
    </row>
    <row r="35" spans="1:19" x14ac:dyDescent="0.3">
      <c r="A35" s="37">
        <v>29</v>
      </c>
      <c r="B35" s="45"/>
      <c r="C35" s="21"/>
      <c r="D35" s="21"/>
      <c r="E35" s="21"/>
      <c r="F35" s="21"/>
      <c r="G35" s="21"/>
      <c r="H35" s="21"/>
      <c r="I35" s="21"/>
      <c r="J35" s="46"/>
      <c r="K35" s="58" t="str">
        <f t="shared" si="4"/>
        <v/>
      </c>
      <c r="L35" s="59" t="str">
        <f t="shared" si="5"/>
        <v/>
      </c>
      <c r="M35" s="59" t="str">
        <f t="shared" si="6"/>
        <v/>
      </c>
      <c r="N35" s="59" t="str">
        <f t="shared" si="7"/>
        <v/>
      </c>
      <c r="O35" s="59" t="str">
        <f t="shared" si="8"/>
        <v xml:space="preserve"> </v>
      </c>
      <c r="R35" s="15"/>
      <c r="S35" s="16"/>
    </row>
    <row r="36" spans="1:19" x14ac:dyDescent="0.3">
      <c r="A36" s="37">
        <v>30</v>
      </c>
      <c r="B36" s="45"/>
      <c r="C36" s="21"/>
      <c r="D36" s="21"/>
      <c r="E36" s="21"/>
      <c r="F36" s="21"/>
      <c r="G36" s="21"/>
      <c r="H36" s="21"/>
      <c r="I36" s="21"/>
      <c r="J36" s="46"/>
      <c r="K36" s="58" t="str">
        <f t="shared" si="4"/>
        <v/>
      </c>
      <c r="L36" s="59" t="str">
        <f t="shared" si="5"/>
        <v/>
      </c>
      <c r="M36" s="59" t="str">
        <f t="shared" si="6"/>
        <v/>
      </c>
      <c r="N36" s="59" t="str">
        <f t="shared" si="7"/>
        <v/>
      </c>
      <c r="O36" s="59" t="str">
        <f t="shared" si="8"/>
        <v xml:space="preserve"> </v>
      </c>
      <c r="R36" s="15"/>
      <c r="S36" s="16"/>
    </row>
    <row r="37" spans="1:19" x14ac:dyDescent="0.3">
      <c r="A37" s="37">
        <v>31</v>
      </c>
      <c r="B37" s="45"/>
      <c r="C37" s="21"/>
      <c r="D37" s="21"/>
      <c r="E37" s="21"/>
      <c r="F37" s="21"/>
      <c r="G37" s="21"/>
      <c r="H37" s="21"/>
      <c r="I37" s="21"/>
      <c r="J37" s="46"/>
      <c r="K37" s="58" t="str">
        <f t="shared" si="4"/>
        <v/>
      </c>
      <c r="L37" s="59" t="str">
        <f t="shared" si="5"/>
        <v/>
      </c>
      <c r="M37" s="59" t="str">
        <f t="shared" si="6"/>
        <v/>
      </c>
      <c r="N37" s="59" t="str">
        <f t="shared" si="7"/>
        <v/>
      </c>
      <c r="O37" s="59" t="str">
        <f t="shared" si="8"/>
        <v xml:space="preserve"> </v>
      </c>
      <c r="R37" s="15"/>
      <c r="S37" s="16"/>
    </row>
    <row r="38" spans="1:19" x14ac:dyDescent="0.3">
      <c r="A38" s="37">
        <v>32</v>
      </c>
      <c r="B38" s="45"/>
      <c r="C38" s="21"/>
      <c r="D38" s="21"/>
      <c r="E38" s="21"/>
      <c r="F38" s="21"/>
      <c r="G38" s="21"/>
      <c r="H38" s="21"/>
      <c r="I38" s="21"/>
      <c r="J38" s="46"/>
      <c r="K38" s="58" t="str">
        <f t="shared" si="4"/>
        <v/>
      </c>
      <c r="L38" s="59" t="str">
        <f t="shared" si="5"/>
        <v/>
      </c>
      <c r="M38" s="59" t="str">
        <f t="shared" si="6"/>
        <v/>
      </c>
      <c r="N38" s="59" t="str">
        <f t="shared" si="7"/>
        <v/>
      </c>
      <c r="O38" s="59" t="str">
        <f t="shared" si="8"/>
        <v xml:space="preserve"> </v>
      </c>
      <c r="R38" s="15"/>
      <c r="S38" s="16"/>
    </row>
    <row r="39" spans="1:19" x14ac:dyDescent="0.3">
      <c r="A39" s="37">
        <v>33</v>
      </c>
      <c r="B39" s="45"/>
      <c r="C39" s="21"/>
      <c r="D39" s="21"/>
      <c r="E39" s="21"/>
      <c r="F39" s="21"/>
      <c r="G39" s="21"/>
      <c r="H39" s="21"/>
      <c r="I39" s="21"/>
      <c r="J39" s="46"/>
      <c r="K39" s="58" t="str">
        <f t="shared" si="4"/>
        <v/>
      </c>
      <c r="L39" s="59" t="str">
        <f t="shared" si="5"/>
        <v/>
      </c>
      <c r="M39" s="59" t="str">
        <f t="shared" si="6"/>
        <v/>
      </c>
      <c r="N39" s="59" t="str">
        <f t="shared" si="7"/>
        <v/>
      </c>
      <c r="O39" s="59" t="str">
        <f t="shared" si="8"/>
        <v xml:space="preserve"> </v>
      </c>
      <c r="R39" s="15"/>
      <c r="S39" s="16"/>
    </row>
    <row r="40" spans="1:19" ht="17.25" thickBot="1" x14ac:dyDescent="0.35">
      <c r="A40" s="37">
        <v>34</v>
      </c>
      <c r="B40" s="47"/>
      <c r="C40" s="48"/>
      <c r="D40" s="48"/>
      <c r="E40" s="48"/>
      <c r="F40" s="48"/>
      <c r="G40" s="48"/>
      <c r="H40" s="48"/>
      <c r="I40" s="48"/>
      <c r="J40" s="49"/>
      <c r="K40" s="58" t="str">
        <f t="shared" si="4"/>
        <v/>
      </c>
      <c r="L40" s="59" t="str">
        <f t="shared" si="5"/>
        <v/>
      </c>
      <c r="M40" s="59" t="str">
        <f t="shared" si="6"/>
        <v/>
      </c>
      <c r="N40" s="59" t="str">
        <f t="shared" si="7"/>
        <v/>
      </c>
      <c r="O40" s="59" t="str">
        <f t="shared" si="8"/>
        <v xml:space="preserve"> </v>
      </c>
      <c r="R40" s="15"/>
      <c r="S40" s="16"/>
    </row>
    <row r="41" spans="1:19" ht="18" x14ac:dyDescent="0.3">
      <c r="A41" s="30" t="s">
        <v>86</v>
      </c>
      <c r="B41" s="41" t="s">
        <v>100</v>
      </c>
      <c r="C41" s="42" t="s">
        <v>53</v>
      </c>
      <c r="D41" s="42" t="s">
        <v>72</v>
      </c>
      <c r="E41" s="43">
        <v>18.0153</v>
      </c>
      <c r="F41" s="42"/>
      <c r="G41" s="42">
        <v>2</v>
      </c>
      <c r="H41" s="42"/>
      <c r="I41" s="42"/>
      <c r="J41" s="44">
        <v>-241.8</v>
      </c>
      <c r="K41" s="34"/>
      <c r="L41" s="34"/>
      <c r="M41" s="34"/>
      <c r="N41" s="34"/>
      <c r="O41" s="34"/>
    </row>
    <row r="42" spans="1:19" ht="18" x14ac:dyDescent="0.3">
      <c r="A42" s="30" t="s">
        <v>87</v>
      </c>
      <c r="B42" s="31" t="s">
        <v>99</v>
      </c>
      <c r="C42" s="32" t="s">
        <v>50</v>
      </c>
      <c r="D42" s="32" t="s">
        <v>73</v>
      </c>
      <c r="E42" s="33">
        <v>44.009500000000003</v>
      </c>
      <c r="F42" s="32">
        <v>1</v>
      </c>
      <c r="G42" s="32"/>
      <c r="H42" s="32"/>
      <c r="I42" s="32"/>
      <c r="J42" s="27">
        <v>-393.5</v>
      </c>
      <c r="K42" s="34"/>
      <c r="L42" s="34"/>
      <c r="M42" s="34"/>
      <c r="N42" s="34"/>
      <c r="O42" s="34"/>
    </row>
    <row r="43" spans="1:19" ht="18" x14ac:dyDescent="0.3">
      <c r="A43" s="30" t="s">
        <v>88</v>
      </c>
      <c r="B43" s="31" t="s">
        <v>101</v>
      </c>
      <c r="C43" s="32" t="s">
        <v>51</v>
      </c>
      <c r="D43" s="32" t="s">
        <v>74</v>
      </c>
      <c r="E43" s="33">
        <v>46.005499999999998</v>
      </c>
      <c r="F43" s="32"/>
      <c r="G43" s="32"/>
      <c r="H43" s="32">
        <v>1</v>
      </c>
      <c r="I43" s="32"/>
      <c r="J43" s="27">
        <v>33.1</v>
      </c>
      <c r="K43" s="34"/>
      <c r="L43" s="34"/>
      <c r="M43" s="34"/>
      <c r="N43" s="34"/>
      <c r="O43" s="34"/>
    </row>
    <row r="44" spans="1:19" ht="18" x14ac:dyDescent="0.3">
      <c r="A44" s="30" t="s">
        <v>89</v>
      </c>
      <c r="B44" s="31" t="s">
        <v>98</v>
      </c>
      <c r="C44" s="32" t="s">
        <v>52</v>
      </c>
      <c r="D44" s="35">
        <v>2025884</v>
      </c>
      <c r="E44" s="33">
        <v>64.063999999999993</v>
      </c>
      <c r="F44" s="32"/>
      <c r="G44" s="32"/>
      <c r="H44" s="32"/>
      <c r="I44" s="32">
        <v>1</v>
      </c>
      <c r="J44" s="27">
        <v>-296.81</v>
      </c>
      <c r="K44" s="34"/>
      <c r="L44" s="34"/>
      <c r="M44" s="34"/>
      <c r="N44" s="34"/>
      <c r="O44" s="34"/>
    </row>
    <row r="46" spans="1:19" ht="17.25" thickBot="1" x14ac:dyDescent="0.35">
      <c r="A46" s="20" t="s">
        <v>91</v>
      </c>
      <c r="B46" s="6" t="s">
        <v>77</v>
      </c>
      <c r="C46" s="6"/>
      <c r="D46" s="6"/>
    </row>
    <row r="47" spans="1:19" x14ac:dyDescent="0.3">
      <c r="B47" s="5" t="s">
        <v>76</v>
      </c>
      <c r="C47" s="4" t="s">
        <v>75</v>
      </c>
      <c r="D47" s="17"/>
    </row>
    <row r="48" spans="1:19" ht="17.25" thickBot="1" x14ac:dyDescent="0.35">
      <c r="B48" s="3">
        <v>4.0000000000000001E-3</v>
      </c>
      <c r="C48" s="2">
        <v>-1.11E-2</v>
      </c>
      <c r="D48" s="17"/>
    </row>
    <row r="50" spans="1:10" ht="17.25" thickBot="1" x14ac:dyDescent="0.35">
      <c r="A50" s="19" t="s">
        <v>92</v>
      </c>
      <c r="B50" t="s">
        <v>90</v>
      </c>
    </row>
    <row r="51" spans="1:10" ht="17.25" thickBot="1" x14ac:dyDescent="0.35">
      <c r="B51" s="71" t="s">
        <v>81</v>
      </c>
      <c r="C51" s="72"/>
      <c r="D51" s="72"/>
      <c r="E51" s="72"/>
      <c r="F51" s="72"/>
      <c r="G51" s="72"/>
      <c r="H51" s="72"/>
      <c r="I51" s="72"/>
      <c r="J51" s="73"/>
    </row>
    <row r="52" spans="1:10" x14ac:dyDescent="0.3">
      <c r="B52" s="13" t="s">
        <v>80</v>
      </c>
      <c r="C52" s="12">
        <v>1</v>
      </c>
      <c r="D52" s="12">
        <v>1</v>
      </c>
      <c r="E52" s="12">
        <v>1000</v>
      </c>
      <c r="F52" s="12">
        <v>1</v>
      </c>
      <c r="G52" s="12">
        <v>238.85</v>
      </c>
      <c r="H52" s="11">
        <f>G52*F52*E52*D52</f>
        <v>238850</v>
      </c>
      <c r="I52" s="68" t="s">
        <v>78</v>
      </c>
      <c r="J52" s="69">
        <f>H52/H53</f>
        <v>10.656286249665389</v>
      </c>
    </row>
    <row r="53" spans="1:10" ht="17.25" thickBot="1" x14ac:dyDescent="0.35">
      <c r="B53" s="10" t="s">
        <v>79</v>
      </c>
      <c r="C53" s="9">
        <v>1</v>
      </c>
      <c r="D53" s="9">
        <v>1000</v>
      </c>
      <c r="E53" s="9">
        <v>1</v>
      </c>
      <c r="F53" s="9">
        <v>22.414000000000001</v>
      </c>
      <c r="G53" s="9">
        <v>1</v>
      </c>
      <c r="H53" s="8">
        <f>G53*F53*E53*D53</f>
        <v>22414</v>
      </c>
      <c r="I53" s="68"/>
      <c r="J53" s="70"/>
    </row>
    <row r="55" spans="1:10" ht="17.25" thickBot="1" x14ac:dyDescent="0.35">
      <c r="B55" t="s">
        <v>84</v>
      </c>
    </row>
    <row r="56" spans="1:10" ht="17.25" thickBot="1" x14ac:dyDescent="0.35">
      <c r="B56" s="71" t="s">
        <v>81</v>
      </c>
      <c r="C56" s="72"/>
      <c r="D56" s="72"/>
      <c r="E56" s="72"/>
      <c r="F56" s="72"/>
      <c r="G56" s="72"/>
      <c r="H56" s="72"/>
      <c r="I56" s="73"/>
    </row>
    <row r="57" spans="1:10" x14ac:dyDescent="0.3">
      <c r="B57" s="13" t="s">
        <v>80</v>
      </c>
      <c r="C57" s="12">
        <v>1</v>
      </c>
      <c r="D57" s="12">
        <v>1000</v>
      </c>
      <c r="E57" s="12">
        <v>1</v>
      </c>
      <c r="F57" s="12">
        <v>947.82</v>
      </c>
      <c r="G57" s="11">
        <f>F57*E57*D57*C57</f>
        <v>947820</v>
      </c>
      <c r="H57" s="68" t="s">
        <v>78</v>
      </c>
      <c r="I57" s="74">
        <f>G57/G58</f>
        <v>1.1975917163679481</v>
      </c>
    </row>
    <row r="58" spans="1:10" ht="17.25" thickBot="1" x14ac:dyDescent="0.35">
      <c r="B58" s="10" t="s">
        <v>82</v>
      </c>
      <c r="C58" s="9">
        <v>1000</v>
      </c>
      <c r="D58" s="9">
        <v>1</v>
      </c>
      <c r="E58" s="9">
        <v>22.414000000000001</v>
      </c>
      <c r="F58" s="9">
        <v>35.31</v>
      </c>
      <c r="G58" s="8">
        <f>F58*E58*D58*C58</f>
        <v>791438.3400000002</v>
      </c>
      <c r="H58" s="68"/>
      <c r="I58" s="70"/>
    </row>
  </sheetData>
  <sheetProtection algorithmName="SHA-512" hashValue="9klnL7Aet/tIgqERgWUd5Bbv6sOX6nLly6nJ8qvfewa3Y0FWoviQekcqoQyz1cHShTDyXMnpJAb4f/leF/xKUA==" saltValue="718fj1irAFnWDHJ17sudxQ==" spinCount="100000" sheet="1" insertRows="0" deleteRows="0"/>
  <mergeCells count="10">
    <mergeCell ref="B56:I56"/>
    <mergeCell ref="H57:H58"/>
    <mergeCell ref="I57:I58"/>
    <mergeCell ref="B51:J51"/>
    <mergeCell ref="A2:O2"/>
    <mergeCell ref="B25:J25"/>
    <mergeCell ref="K25:O25"/>
    <mergeCell ref="A25:A26"/>
    <mergeCell ref="I52:I53"/>
    <mergeCell ref="J52:J53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관리대상물질 20종의 발열량 및 압축인자 결과 및 계산법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2024-04-02T03:59:52Z</dcterms:created>
  <dcterms:modified xsi:type="dcterms:W3CDTF">2024-04-02T07:46:55Z</dcterms:modified>
</cp:coreProperties>
</file>